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36e88b782df1d7/デスクトップ/CMA検証フォルダ/"/>
    </mc:Choice>
  </mc:AlternateContent>
  <xr:revisionPtr revIDLastSave="46" documentId="13_ncr:1_{51BBD00A-6158-4C40-843B-67A4E028F161}" xr6:coauthVersionLast="47" xr6:coauthVersionMax="47" xr10:uidLastSave="{C96FF0B6-9D23-4260-A2DD-EC96ECE1B161}"/>
  <bookViews>
    <workbookView xWindow="-120" yWindow="-120" windowWidth="24240" windowHeight="13140" activeTab="1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<sst xmlns="http://schemas.openxmlformats.org/spreadsheetml/2006/main" count="53" uniqueCount="42">
  <si>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</si>
  <si>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</si>
  <si>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</si>
  <si>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</si>
  <si>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</si>
  <si>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</si>
  <si>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</si>
  <si>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</si>
  <si>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</si>
  <si>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</si>
  <si>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</si>
  <si>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</si>
  <si>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</si>
  <si>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</si>
  <si>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</si>
  <si>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</si>
  <si>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</si>
  <si>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</si>
  <si>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</si>
  <si>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</si>
  <si>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</si>
  <si>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</si>
  <si>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</si>
  <si>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</si>
  <si>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</si>
  <si>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</si>
  <si>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</si>
  <si>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</si>
  <si>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</si>
  <si>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</si>
  <si>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</si>
  <si>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</si>
  <si>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</si>
  <si>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GBPJPY</t>
    <phoneticPr fontId="1"/>
  </si>
  <si>
    <t>1H足</t>
    <rPh sb="2" eb="3">
      <t>アシ</t>
    </rPh>
    <phoneticPr fontId="1"/>
  </si>
  <si>
    <t>検証内容</t>
    <rPh sb="0" eb="2">
      <t>ケンショウ</t>
    </rPh>
    <rPh sb="2" eb="4">
      <t>ナイヨウ</t>
    </rPh>
    <phoneticPr fontId="1"/>
  </si>
  <si>
    <t>デモトレ初回トレードで遭遇した、売りEBの左隣ローソク足の下ヒゲが長い件、一旦下降も上昇に転ずる確率を検証する</t>
    <rPh sb="4" eb="6">
      <t>ショカイ</t>
    </rPh>
    <rPh sb="11" eb="13">
      <t>ソウグウ</t>
    </rPh>
    <rPh sb="16" eb="17">
      <t>ウ</t>
    </rPh>
    <rPh sb="21" eb="22">
      <t>ヒダリ</t>
    </rPh>
    <rPh sb="22" eb="23">
      <t>トナリ</t>
    </rPh>
    <rPh sb="27" eb="28">
      <t>アシ</t>
    </rPh>
    <rPh sb="29" eb="30">
      <t>シタ</t>
    </rPh>
    <rPh sb="33" eb="34">
      <t>ナガ</t>
    </rPh>
    <rPh sb="35" eb="36">
      <t>ケン</t>
    </rPh>
    <rPh sb="37" eb="39">
      <t>イッタン</t>
    </rPh>
    <rPh sb="39" eb="41">
      <t>カコウ</t>
    </rPh>
    <rPh sb="42" eb="44">
      <t>ジョウショウ</t>
    </rPh>
    <rPh sb="45" eb="46">
      <t>テン</t>
    </rPh>
    <rPh sb="48" eb="50">
      <t>カクリツ</t>
    </rPh>
    <rPh sb="51" eb="53">
      <t>ケンショウ</t>
    </rPh>
    <phoneticPr fontId="1"/>
  </si>
  <si>
    <t>今回はエントリーは行わず、特定のローソク足での傾向分析を行うため、エントリーと決済はなし</t>
    <rPh sb="0" eb="2">
      <t>コンカイ</t>
    </rPh>
    <rPh sb="9" eb="10">
      <t>オコナ</t>
    </rPh>
    <rPh sb="13" eb="15">
      <t>トクテイ</t>
    </rPh>
    <rPh sb="20" eb="21">
      <t>アシ</t>
    </rPh>
    <rPh sb="23" eb="25">
      <t>ケイコウ</t>
    </rPh>
    <rPh sb="25" eb="27">
      <t>ブンセキ</t>
    </rPh>
    <rPh sb="28" eb="29">
      <t>オコナ</t>
    </rPh>
    <rPh sb="39" eb="41">
      <t>ケッサイ</t>
    </rPh>
    <phoneticPr fontId="1"/>
  </si>
  <si>
    <t>デモトレ：負けトレード</t>
    <rPh sb="5" eb="6">
      <t>マ</t>
    </rPh>
    <phoneticPr fontId="1"/>
  </si>
  <si>
    <t>画像のパターン、つまり、左の陽線の実体を右の陰線の実体が包み込み、かつ、左の陽線の下ヒゲが、右の陰線（実体＋下ヒゲ）の下端以上の長さである場合、一旦下降はしても上昇に転ずる確率を確かめた。期間は２０２１年３月～９月、上記の確率は８５％（２７回中２３回が上昇）となった。Gクロス直後に売りのEBが出現した場合でも、左隣の陽線の下ヒゲが、右隣のEB（実体＋下ヒゲ）以上に長い場合は、一旦は下降しても上昇に転ずる確率が８５％。つまり勝ち難いパターンであることが分かった。</t>
    <rPh sb="0" eb="2">
      <t>ガゾウ</t>
    </rPh>
    <rPh sb="12" eb="13">
      <t>ヒダリ</t>
    </rPh>
    <rPh sb="14" eb="16">
      <t>ヨウセン</t>
    </rPh>
    <rPh sb="17" eb="19">
      <t>ジッタイ</t>
    </rPh>
    <rPh sb="20" eb="21">
      <t>ミギ</t>
    </rPh>
    <rPh sb="22" eb="24">
      <t>インセン</t>
    </rPh>
    <rPh sb="25" eb="27">
      <t>ジッタイ</t>
    </rPh>
    <rPh sb="28" eb="29">
      <t>ツツ</t>
    </rPh>
    <rPh sb="30" eb="31">
      <t>コ</t>
    </rPh>
    <rPh sb="36" eb="37">
      <t>ヒダリ</t>
    </rPh>
    <rPh sb="38" eb="40">
      <t>ヨウセン</t>
    </rPh>
    <rPh sb="41" eb="42">
      <t>シタ</t>
    </rPh>
    <rPh sb="46" eb="47">
      <t>ミギ</t>
    </rPh>
    <rPh sb="48" eb="50">
      <t>インセン</t>
    </rPh>
    <rPh sb="51" eb="53">
      <t>ジッタイ</t>
    </rPh>
    <rPh sb="54" eb="55">
      <t>シタ</t>
    </rPh>
    <rPh sb="59" eb="61">
      <t>カタン</t>
    </rPh>
    <rPh sb="61" eb="63">
      <t>イジョウ</t>
    </rPh>
    <rPh sb="64" eb="65">
      <t>ナガ</t>
    </rPh>
    <rPh sb="69" eb="71">
      <t>バアイ</t>
    </rPh>
    <rPh sb="72" eb="74">
      <t>イッタン</t>
    </rPh>
    <rPh sb="74" eb="76">
      <t>カコウ</t>
    </rPh>
    <rPh sb="80" eb="82">
      <t>ジョウショウ</t>
    </rPh>
    <rPh sb="83" eb="84">
      <t>テン</t>
    </rPh>
    <rPh sb="86" eb="88">
      <t>カクリツ</t>
    </rPh>
    <rPh sb="89" eb="90">
      <t>タシ</t>
    </rPh>
    <rPh sb="94" eb="96">
      <t>キカン</t>
    </rPh>
    <rPh sb="101" eb="102">
      <t>ネン</t>
    </rPh>
    <rPh sb="103" eb="104">
      <t>ガツ</t>
    </rPh>
    <rPh sb="106" eb="107">
      <t>ガツ</t>
    </rPh>
    <rPh sb="108" eb="110">
      <t>ジョウキ</t>
    </rPh>
    <rPh sb="111" eb="113">
      <t>カクリツ</t>
    </rPh>
    <rPh sb="120" eb="121">
      <t>カイ</t>
    </rPh>
    <rPh sb="121" eb="122">
      <t>ナカ</t>
    </rPh>
    <rPh sb="124" eb="125">
      <t>カイ</t>
    </rPh>
    <rPh sb="126" eb="128">
      <t>ジョウショウ</t>
    </rPh>
    <rPh sb="138" eb="140">
      <t>チョクゴ</t>
    </rPh>
    <rPh sb="141" eb="142">
      <t>ウ</t>
    </rPh>
    <rPh sb="147" eb="149">
      <t>シュツゲン</t>
    </rPh>
    <rPh sb="151" eb="153">
      <t>バアイ</t>
    </rPh>
    <rPh sb="156" eb="157">
      <t>ヒダリ</t>
    </rPh>
    <rPh sb="157" eb="158">
      <t>トナリ</t>
    </rPh>
    <rPh sb="159" eb="161">
      <t>ヨウセン</t>
    </rPh>
    <rPh sb="162" eb="163">
      <t>シタ</t>
    </rPh>
    <rPh sb="167" eb="168">
      <t>ミギ</t>
    </rPh>
    <rPh sb="168" eb="169">
      <t>トナリ</t>
    </rPh>
    <rPh sb="173" eb="175">
      <t>ジッタイ</t>
    </rPh>
    <rPh sb="176" eb="177">
      <t>シタ</t>
    </rPh>
    <rPh sb="180" eb="182">
      <t>イジョウ</t>
    </rPh>
    <rPh sb="183" eb="184">
      <t>ナガ</t>
    </rPh>
    <rPh sb="185" eb="187">
      <t>バアイ</t>
    </rPh>
    <rPh sb="189" eb="191">
      <t>イッタン</t>
    </rPh>
    <rPh sb="192" eb="194">
      <t>カコウ</t>
    </rPh>
    <rPh sb="197" eb="199">
      <t>ジョウショウ</t>
    </rPh>
    <rPh sb="200" eb="201">
      <t>テン</t>
    </rPh>
    <rPh sb="203" eb="205">
      <t>カクリツ</t>
    </rPh>
    <rPh sb="213" eb="214">
      <t>カ</t>
    </rPh>
    <rPh sb="215" eb="216">
      <t>ニク</t>
    </rPh>
    <rPh sb="227" eb="228">
      <t>ワ</t>
    </rPh>
    <phoneticPr fontId="1"/>
  </si>
  <si>
    <t>明日（９月２７日、月曜日）から、デモトレード再開だが、負けトレードになったとしても、これまでの検証で気づくことができなかった新しいパターンか否かを冷静に考え、適宜、分析を行い、マイルールに組み入れていきたい。</t>
    <rPh sb="0" eb="2">
      <t>アス</t>
    </rPh>
    <rPh sb="4" eb="5">
      <t>ガツ</t>
    </rPh>
    <rPh sb="7" eb="8">
      <t>ヒ</t>
    </rPh>
    <rPh sb="9" eb="12">
      <t>ゲツヨウビ</t>
    </rPh>
    <rPh sb="22" eb="24">
      <t>サイカイ</t>
    </rPh>
    <rPh sb="27" eb="28">
      <t>マ</t>
    </rPh>
    <rPh sb="47" eb="49">
      <t>ケンショウ</t>
    </rPh>
    <rPh sb="50" eb="51">
      <t>キ</t>
    </rPh>
    <rPh sb="62" eb="63">
      <t>アタラ</t>
    </rPh>
    <rPh sb="70" eb="71">
      <t>イナ</t>
    </rPh>
    <rPh sb="73" eb="75">
      <t>レイセイ</t>
    </rPh>
    <rPh sb="76" eb="77">
      <t>カンガ</t>
    </rPh>
    <rPh sb="79" eb="81">
      <t>テキギ</t>
    </rPh>
    <rPh sb="82" eb="84">
      <t>ブンセキ</t>
    </rPh>
    <rPh sb="85" eb="86">
      <t>オコナ</t>
    </rPh>
    <rPh sb="94" eb="95">
      <t>ク</t>
    </rPh>
    <rPh sb="96" eb="97">
      <t>イ</t>
    </rPh>
    <phoneticPr fontId="1"/>
  </si>
  <si>
    <t>今回のデモトレードで、ずっとチャンスを待ち、やっと売りのＥＢが出たということで、Ｆｉｂを引いて、エントリー価格と損切価格を出す際、左隣の陽線が初めてのパターンであることに気づいた。マイルール通りに注文を入れたが、時間が経過するにつれて、含み損が膨らみ、損切になった時は少しショックであった。今回の検証で、このパターンは勝ち難いパターンであることが分かり、少しスキルアップができたと思う。</t>
    <rPh sb="0" eb="2">
      <t>コンカイ</t>
    </rPh>
    <rPh sb="19" eb="20">
      <t>マ</t>
    </rPh>
    <rPh sb="25" eb="26">
      <t>ウ</t>
    </rPh>
    <rPh sb="31" eb="32">
      <t>デ</t>
    </rPh>
    <rPh sb="44" eb="45">
      <t>ヒ</t>
    </rPh>
    <rPh sb="53" eb="55">
      <t>カカク</t>
    </rPh>
    <rPh sb="56" eb="58">
      <t>ソンギリ</t>
    </rPh>
    <rPh sb="58" eb="60">
      <t>カカク</t>
    </rPh>
    <rPh sb="61" eb="62">
      <t>ダ</t>
    </rPh>
    <rPh sb="63" eb="64">
      <t>サイ</t>
    </rPh>
    <rPh sb="65" eb="66">
      <t>ヒダリ</t>
    </rPh>
    <rPh sb="66" eb="67">
      <t>トナリ</t>
    </rPh>
    <rPh sb="68" eb="70">
      <t>ヨウセン</t>
    </rPh>
    <rPh sb="71" eb="72">
      <t>ハジ</t>
    </rPh>
    <rPh sb="85" eb="86">
      <t>キ</t>
    </rPh>
    <rPh sb="95" eb="96">
      <t>トオ</t>
    </rPh>
    <rPh sb="98" eb="100">
      <t>チュウモン</t>
    </rPh>
    <rPh sb="101" eb="102">
      <t>イ</t>
    </rPh>
    <rPh sb="106" eb="108">
      <t>ジカン</t>
    </rPh>
    <rPh sb="109" eb="111">
      <t>ケイカ</t>
    </rPh>
    <rPh sb="118" eb="119">
      <t>フク</t>
    </rPh>
    <rPh sb="120" eb="121">
      <t>ソン</t>
    </rPh>
    <rPh sb="122" eb="123">
      <t>フク</t>
    </rPh>
    <rPh sb="126" eb="128">
      <t>ソンギリ</t>
    </rPh>
    <rPh sb="132" eb="133">
      <t>トキ</t>
    </rPh>
    <rPh sb="134" eb="135">
      <t>スコ</t>
    </rPh>
    <rPh sb="145" eb="147">
      <t>コンカイ</t>
    </rPh>
    <rPh sb="148" eb="150">
      <t>ケンショウ</t>
    </rPh>
    <rPh sb="159" eb="160">
      <t>カ</t>
    </rPh>
    <rPh sb="161" eb="162">
      <t>ニク</t>
    </rPh>
    <rPh sb="173" eb="174">
      <t>ワ</t>
    </rPh>
    <rPh sb="177" eb="178">
      <t>スコ</t>
    </rPh>
    <rPh sb="190" eb="191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</si>
</sst>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NumberFormat="1" applyFont="1" applyFill="1" applyBorder="1">
      <alignment vertical="center"/>
    </xf>
    <xf numFmtId="0" fontId="12" fillId="0" borderId="9" xfId="0" applyNumberFormat="1" applyFont="1" applyFill="1" applyBorder="1">
      <alignment vertical="center"/>
    </xf>
    <xf numFmtId="0" fontId="12" fillId="4" borderId="5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42" activePane="bottomRight" state="frozen"/>
      <selection pane="topRight" activeCell="B1" sqref="B1"/>
      <selection pane="bottomLeft" activeCell="A9" sqref="A9"/>
      <selection pane="bottomRight" activeCell="C4" sqref="C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33</v>
      </c>
    </row>
    <row r="2" spans="1:18" x14ac:dyDescent="0.4">
      <c r="A2" s="1" t="s">
        <v>8</v>
      </c>
      <c r="C2" t="s">
        <v>34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35</v>
      </c>
      <c r="C4" s="29" t="s">
        <v>36</v>
      </c>
    </row>
    <row r="5" spans="1:18" ht="19.5" thickBot="1" x14ac:dyDescent="0.45">
      <c r="A5" s="1" t="s">
        <v>11</v>
      </c>
      <c r="C5" s="29" t="s">
        <v>37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23</v>
      </c>
      <c r="E6" s="25"/>
      <c r="F6" s="26"/>
      <c r="G6" s="86" t="s">
        <v>3</v>
      </c>
      <c r="H6" s="87"/>
      <c r="I6" s="93"/>
      <c r="J6" s="86" t="s">
        <v>21</v>
      </c>
      <c r="K6" s="87"/>
      <c r="L6" s="93"/>
      <c r="M6" s="86" t="s">
        <v>22</v>
      </c>
      <c r="N6" s="87"/>
      <c r="O6" s="93"/>
    </row>
    <row r="7" spans="1:18" ht="19.5" thickBot="1" x14ac:dyDescent="0.45">
      <c r="A7" s="27"/>
      <c r="B7" s="27" t="s">
        <v>2</v>
      </c>
      <c r="C7" s="63" t="s">
        <v>27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21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44257</v>
      </c>
      <c r="C9" s="50">
        <v>1</v>
      </c>
      <c r="D9" s="54">
        <v>1.27</v>
      </c>
      <c r="E9" s="55">
        <v>1.5</v>
      </c>
      <c r="F9" s="85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44259</v>
      </c>
      <c r="C10" s="47">
        <v>1</v>
      </c>
      <c r="D10" s="56">
        <v>1.27</v>
      </c>
      <c r="E10" s="57">
        <v>1.5</v>
      </c>
      <c r="F10" s="83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>
        <v>44263</v>
      </c>
      <c r="C11" s="47">
        <v>1</v>
      </c>
      <c r="D11" s="56">
        <v>1.27</v>
      </c>
      <c r="E11" s="57">
        <v>1.5</v>
      </c>
      <c r="F11" s="83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/>
      <c r="Q11" s="40"/>
      <c r="R11" s="40"/>
    </row>
    <row r="12" spans="1:18" x14ac:dyDescent="0.4">
      <c r="A12" s="9">
        <v>4</v>
      </c>
      <c r="B12" s="5">
        <v>44266</v>
      </c>
      <c r="C12" s="47">
        <v>1</v>
      </c>
      <c r="D12" s="56">
        <v>1.27</v>
      </c>
      <c r="E12" s="57">
        <v>1.5</v>
      </c>
      <c r="F12" s="83">
        <v>2</v>
      </c>
      <c r="G12" s="22">
        <f t="shared" si="2"/>
        <v>116133.29925355921</v>
      </c>
      <c r="H12" s="22">
        <f t="shared" si="3"/>
        <v>119251.8600625</v>
      </c>
      <c r="I12" s="22">
        <f t="shared" si="4"/>
        <v>126247.69600000001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4262.2856194592096</v>
      </c>
      <c r="N12" s="45">
        <f t="shared" si="9"/>
        <v>5135.2475625000006</v>
      </c>
      <c r="O12" s="46">
        <f t="shared" si="10"/>
        <v>7146.0960000000005</v>
      </c>
      <c r="P12" s="40"/>
      <c r="Q12" s="40"/>
      <c r="R12" s="40"/>
    </row>
    <row r="13" spans="1:18" x14ac:dyDescent="0.4">
      <c r="A13" s="9">
        <v>5</v>
      </c>
      <c r="B13" s="5">
        <v>44267</v>
      </c>
      <c r="C13" s="47">
        <v>2</v>
      </c>
      <c r="D13" s="56">
        <v>-1</v>
      </c>
      <c r="E13" s="57">
        <v>-1</v>
      </c>
      <c r="F13" s="84">
        <v>-1</v>
      </c>
      <c r="G13" s="22">
        <f t="shared" si="2"/>
        <v>112649.30027595242</v>
      </c>
      <c r="H13" s="22">
        <f t="shared" si="3"/>
        <v>115674.30426062499</v>
      </c>
      <c r="I13" s="22">
        <f t="shared" si="4"/>
        <v>122460.26512000001</v>
      </c>
      <c r="J13" s="44">
        <f t="shared" ref="J13:J58" si="11">IF(G12="","",G12*0.03)</f>
        <v>3483.998977606776</v>
      </c>
      <c r="K13" s="45">
        <f t="shared" ref="K13:K58" si="12">IF(H12="","",H12*0.03)</f>
        <v>3577.5558018749998</v>
      </c>
      <c r="L13" s="46">
        <f t="shared" ref="L13:L58" si="13">IF(I12="","",I12*0.03)</f>
        <v>3787.4308800000003</v>
      </c>
      <c r="M13" s="44">
        <f t="shared" ref="M13:M58" si="14">IF(D13="","",J13*D13)</f>
        <v>-3483.998977606776</v>
      </c>
      <c r="N13" s="45">
        <f t="shared" ref="N13:N58" si="15">IF(E13="","",K13*E13)</f>
        <v>-3577.5558018749998</v>
      </c>
      <c r="O13" s="46">
        <f t="shared" ref="O13:O58" si="16">IF(F13="","",L13*F13)</f>
        <v>-3787.4308800000003</v>
      </c>
      <c r="P13" s="40"/>
      <c r="Q13" s="40"/>
      <c r="R13" s="40"/>
    </row>
    <row r="14" spans="1:18" x14ac:dyDescent="0.4">
      <c r="A14" s="9">
        <v>6</v>
      </c>
      <c r="B14" s="5">
        <v>44272</v>
      </c>
      <c r="C14" s="47">
        <v>1</v>
      </c>
      <c r="D14" s="56">
        <v>-1</v>
      </c>
      <c r="E14" s="57">
        <v>-1</v>
      </c>
      <c r="F14" s="84">
        <v>-1</v>
      </c>
      <c r="G14" s="22">
        <f t="shared" si="2"/>
        <v>109269.82126767385</v>
      </c>
      <c r="H14" s="22">
        <f t="shared" si="3"/>
        <v>112204.07513280625</v>
      </c>
      <c r="I14" s="22">
        <f t="shared" si="4"/>
        <v>118786.45716640001</v>
      </c>
      <c r="J14" s="44">
        <f t="shared" si="11"/>
        <v>3379.4790082785726</v>
      </c>
      <c r="K14" s="45">
        <f t="shared" si="12"/>
        <v>3470.2291278187499</v>
      </c>
      <c r="L14" s="46">
        <f t="shared" si="13"/>
        <v>3673.8079536</v>
      </c>
      <c r="M14" s="44">
        <f t="shared" si="14"/>
        <v>-3379.4790082785726</v>
      </c>
      <c r="N14" s="45">
        <f t="shared" si="15"/>
        <v>-3470.2291278187499</v>
      </c>
      <c r="O14" s="46">
        <f t="shared" si="16"/>
        <v>-3673.8079536</v>
      </c>
      <c r="P14" s="40"/>
      <c r="Q14" s="40"/>
      <c r="R14" s="40"/>
    </row>
    <row r="15" spans="1:18" x14ac:dyDescent="0.4">
      <c r="A15" s="9">
        <v>7</v>
      </c>
      <c r="B15" s="5">
        <v>44273</v>
      </c>
      <c r="C15" s="47">
        <v>2</v>
      </c>
      <c r="D15" s="56">
        <v>1.27</v>
      </c>
      <c r="E15" s="57">
        <v>1.5</v>
      </c>
      <c r="F15" s="83">
        <v>2</v>
      </c>
      <c r="G15" s="22">
        <f t="shared" si="2"/>
        <v>113433.00145797222</v>
      </c>
      <c r="H15" s="22">
        <f t="shared" si="3"/>
        <v>117253.25851378252</v>
      </c>
      <c r="I15" s="22">
        <f t="shared" si="4"/>
        <v>125913.64459638401</v>
      </c>
      <c r="J15" s="44">
        <f t="shared" si="11"/>
        <v>3278.0946380302153</v>
      </c>
      <c r="K15" s="45">
        <f t="shared" si="12"/>
        <v>3366.1222539841874</v>
      </c>
      <c r="L15" s="46">
        <f t="shared" si="13"/>
        <v>3563.5937149920001</v>
      </c>
      <c r="M15" s="44">
        <f t="shared" si="14"/>
        <v>4163.1801902983734</v>
      </c>
      <c r="N15" s="45">
        <f t="shared" si="15"/>
        <v>5049.1833809762811</v>
      </c>
      <c r="O15" s="46">
        <f t="shared" si="16"/>
        <v>7127.1874299840001</v>
      </c>
      <c r="P15" s="40"/>
      <c r="Q15" s="40"/>
      <c r="R15" s="40"/>
    </row>
    <row r="16" spans="1:18" x14ac:dyDescent="0.4">
      <c r="A16" s="9">
        <v>8</v>
      </c>
      <c r="B16" s="5">
        <v>44274</v>
      </c>
      <c r="C16" s="47">
        <v>2</v>
      </c>
      <c r="D16" s="56">
        <v>1.27</v>
      </c>
      <c r="E16" s="57">
        <v>1.5</v>
      </c>
      <c r="F16" s="83">
        <v>2</v>
      </c>
      <c r="G16" s="22">
        <f t="shared" si="2"/>
        <v>117754.79881352096</v>
      </c>
      <c r="H16" s="22">
        <f t="shared" si="3"/>
        <v>122529.65514690273</v>
      </c>
      <c r="I16" s="22">
        <f t="shared" si="4"/>
        <v>133468.46327216705</v>
      </c>
      <c r="J16" s="44">
        <f t="shared" si="11"/>
        <v>3402.9900437391666</v>
      </c>
      <c r="K16" s="45">
        <f t="shared" si="12"/>
        <v>3517.5977554134756</v>
      </c>
      <c r="L16" s="46">
        <f t="shared" si="13"/>
        <v>3777.40933789152</v>
      </c>
      <c r="M16" s="44">
        <f t="shared" si="14"/>
        <v>4321.7973555487415</v>
      </c>
      <c r="N16" s="45">
        <f t="shared" si="15"/>
        <v>5276.3966331202137</v>
      </c>
      <c r="O16" s="46">
        <f t="shared" si="16"/>
        <v>7554.8186757830399</v>
      </c>
      <c r="P16" s="40"/>
      <c r="Q16" s="40"/>
      <c r="R16" s="40"/>
    </row>
    <row r="17" spans="1:18" x14ac:dyDescent="0.4">
      <c r="A17" s="9">
        <v>9</v>
      </c>
      <c r="B17" s="5">
        <v>44278</v>
      </c>
      <c r="C17" s="47">
        <v>2</v>
      </c>
      <c r="D17" s="56">
        <v>1.27</v>
      </c>
      <c r="E17" s="57">
        <v>1.5</v>
      </c>
      <c r="F17" s="83">
        <v>2</v>
      </c>
      <c r="G17" s="22">
        <f t="shared" si="2"/>
        <v>122241.25664831611</v>
      </c>
      <c r="H17" s="22">
        <f t="shared" si="3"/>
        <v>128043.48962851336</v>
      </c>
      <c r="I17" s="22">
        <f t="shared" si="4"/>
        <v>141476.57106849708</v>
      </c>
      <c r="J17" s="44">
        <f t="shared" si="11"/>
        <v>3532.6439644056286</v>
      </c>
      <c r="K17" s="45">
        <f t="shared" si="12"/>
        <v>3675.8896544070817</v>
      </c>
      <c r="L17" s="46">
        <f t="shared" si="13"/>
        <v>4004.0538981650116</v>
      </c>
      <c r="M17" s="44">
        <f t="shared" si="14"/>
        <v>4486.4578347951483</v>
      </c>
      <c r="N17" s="45">
        <f t="shared" si="15"/>
        <v>5513.8344816106228</v>
      </c>
      <c r="O17" s="46">
        <f t="shared" si="16"/>
        <v>8008.1077963300231</v>
      </c>
      <c r="P17" s="40"/>
      <c r="Q17" s="40"/>
      <c r="R17" s="40"/>
    </row>
    <row r="18" spans="1:18" x14ac:dyDescent="0.4">
      <c r="A18" s="9">
        <v>10</v>
      </c>
      <c r="B18" s="5">
        <v>44286</v>
      </c>
      <c r="C18" s="47">
        <v>1</v>
      </c>
      <c r="D18" s="56">
        <v>1.27</v>
      </c>
      <c r="E18" s="57">
        <v>1.5</v>
      </c>
      <c r="F18" s="58">
        <v>-1</v>
      </c>
      <c r="G18" s="22">
        <f t="shared" si="2"/>
        <v>126898.64852661695</v>
      </c>
      <c r="H18" s="22">
        <f t="shared" si="3"/>
        <v>133805.44666179645</v>
      </c>
      <c r="I18" s="22">
        <f t="shared" si="4"/>
        <v>137232.27393644216</v>
      </c>
      <c r="J18" s="44">
        <f t="shared" si="11"/>
        <v>3667.237699449483</v>
      </c>
      <c r="K18" s="45">
        <f t="shared" si="12"/>
        <v>3841.3046888554004</v>
      </c>
      <c r="L18" s="46">
        <f t="shared" si="13"/>
        <v>4244.2971320549123</v>
      </c>
      <c r="M18" s="44">
        <f t="shared" si="14"/>
        <v>4657.391878300843</v>
      </c>
      <c r="N18" s="45">
        <f t="shared" si="15"/>
        <v>5761.9570332831008</v>
      </c>
      <c r="O18" s="46">
        <f t="shared" si="16"/>
        <v>-4244.2971320549123</v>
      </c>
      <c r="P18" s="40"/>
      <c r="Q18" s="40"/>
      <c r="R18" s="40"/>
    </row>
    <row r="19" spans="1:18" x14ac:dyDescent="0.4">
      <c r="A19" s="9">
        <v>11</v>
      </c>
      <c r="B19" s="5">
        <v>44299</v>
      </c>
      <c r="C19" s="47">
        <v>2</v>
      </c>
      <c r="D19" s="56">
        <v>1.27</v>
      </c>
      <c r="E19" s="57">
        <v>1.5</v>
      </c>
      <c r="F19" s="84">
        <v>2</v>
      </c>
      <c r="G19" s="22">
        <f t="shared" si="2"/>
        <v>131733.48703548106</v>
      </c>
      <c r="H19" s="22">
        <f t="shared" si="3"/>
        <v>139826.6917615773</v>
      </c>
      <c r="I19" s="22">
        <f t="shared" si="4"/>
        <v>145466.2103726287</v>
      </c>
      <c r="J19" s="44">
        <f t="shared" si="11"/>
        <v>3806.9594557985083</v>
      </c>
      <c r="K19" s="45">
        <f t="shared" si="12"/>
        <v>4014.1633998538932</v>
      </c>
      <c r="L19" s="46">
        <f t="shared" si="13"/>
        <v>4116.968218093265</v>
      </c>
      <c r="M19" s="44">
        <f t="shared" si="14"/>
        <v>4834.8385088641053</v>
      </c>
      <c r="N19" s="45">
        <f t="shared" si="15"/>
        <v>6021.2450997808401</v>
      </c>
      <c r="O19" s="46">
        <f t="shared" si="16"/>
        <v>8233.93643618653</v>
      </c>
      <c r="P19" s="40"/>
      <c r="Q19" s="40"/>
      <c r="R19" s="40"/>
    </row>
    <row r="20" spans="1:18" x14ac:dyDescent="0.4">
      <c r="A20" s="9">
        <v>12</v>
      </c>
      <c r="B20" s="5">
        <v>44306</v>
      </c>
      <c r="C20" s="47">
        <v>2</v>
      </c>
      <c r="D20" s="56">
        <v>1.27</v>
      </c>
      <c r="E20" s="57">
        <v>1.5</v>
      </c>
      <c r="F20" s="83">
        <v>2</v>
      </c>
      <c r="G20" s="22">
        <f t="shared" si="2"/>
        <v>136752.53289153287</v>
      </c>
      <c r="H20" s="22">
        <f t="shared" si="3"/>
        <v>146118.89289084828</v>
      </c>
      <c r="I20" s="22">
        <f t="shared" si="4"/>
        <v>154194.18299498642</v>
      </c>
      <c r="J20" s="44">
        <f t="shared" si="11"/>
        <v>3952.0046110644316</v>
      </c>
      <c r="K20" s="45">
        <f t="shared" si="12"/>
        <v>4194.800752847319</v>
      </c>
      <c r="L20" s="46">
        <f t="shared" si="13"/>
        <v>4363.9863111788609</v>
      </c>
      <c r="M20" s="44">
        <f t="shared" si="14"/>
        <v>5019.0458560518282</v>
      </c>
      <c r="N20" s="45">
        <f t="shared" si="15"/>
        <v>6292.2011292709785</v>
      </c>
      <c r="O20" s="46">
        <f t="shared" si="16"/>
        <v>8727.9726223577218</v>
      </c>
      <c r="P20" s="40"/>
      <c r="Q20" s="40"/>
      <c r="R20" s="40"/>
    </row>
    <row r="21" spans="1:18" x14ac:dyDescent="0.4">
      <c r="A21" s="9">
        <v>13</v>
      </c>
      <c r="B21" s="5">
        <v>44312</v>
      </c>
      <c r="C21" s="47">
        <v>1</v>
      </c>
      <c r="D21" s="56">
        <v>1.27</v>
      </c>
      <c r="E21" s="57">
        <v>1.5</v>
      </c>
      <c r="F21" s="83">
        <v>2</v>
      </c>
      <c r="G21" s="22">
        <f t="shared" si="2"/>
        <v>141962.80439470027</v>
      </c>
      <c r="H21" s="22">
        <f t="shared" si="3"/>
        <v>152694.24307093644</v>
      </c>
      <c r="I21" s="22">
        <f t="shared" si="4"/>
        <v>163445.83397468561</v>
      </c>
      <c r="J21" s="44">
        <f t="shared" si="11"/>
        <v>4102.5759867459856</v>
      </c>
      <c r="K21" s="45">
        <f t="shared" si="12"/>
        <v>4383.5667867254479</v>
      </c>
      <c r="L21" s="46">
        <f t="shared" si="13"/>
        <v>4625.8254898495925</v>
      </c>
      <c r="M21" s="44">
        <f t="shared" si="14"/>
        <v>5210.2715031674015</v>
      </c>
      <c r="N21" s="45">
        <f t="shared" si="15"/>
        <v>6575.3501800881713</v>
      </c>
      <c r="O21" s="46">
        <f t="shared" si="16"/>
        <v>9251.650979699185</v>
      </c>
      <c r="P21" s="40"/>
      <c r="Q21" s="40"/>
      <c r="R21" s="40"/>
    </row>
    <row r="22" spans="1:18" x14ac:dyDescent="0.4">
      <c r="A22" s="9">
        <v>14</v>
      </c>
      <c r="B22" s="5">
        <v>44315</v>
      </c>
      <c r="C22" s="47">
        <v>1</v>
      </c>
      <c r="D22" s="56">
        <v>1.27</v>
      </c>
      <c r="E22" s="57">
        <v>1.5</v>
      </c>
      <c r="F22" s="83">
        <v>2</v>
      </c>
      <c r="G22" s="22">
        <f t="shared" si="2"/>
        <v>147371.58724213834</v>
      </c>
      <c r="H22" s="22">
        <f t="shared" si="3"/>
        <v>159565.48400912859</v>
      </c>
      <c r="I22" s="22">
        <f t="shared" si="4"/>
        <v>173252.58401316675</v>
      </c>
      <c r="J22" s="44">
        <f t="shared" si="11"/>
        <v>4258.8841318410077</v>
      </c>
      <c r="K22" s="45">
        <f t="shared" si="12"/>
        <v>4580.8272921280932</v>
      </c>
      <c r="L22" s="46">
        <f t="shared" si="13"/>
        <v>4903.3750192405678</v>
      </c>
      <c r="M22" s="44">
        <f t="shared" si="14"/>
        <v>5408.7828474380794</v>
      </c>
      <c r="N22" s="45">
        <f t="shared" si="15"/>
        <v>6871.2409381921398</v>
      </c>
      <c r="O22" s="46">
        <f t="shared" si="16"/>
        <v>9806.7500384811356</v>
      </c>
      <c r="P22" s="40"/>
      <c r="Q22" s="40"/>
      <c r="R22" s="40"/>
    </row>
    <row r="23" spans="1:18" x14ac:dyDescent="0.4">
      <c r="A23" s="9">
        <v>15</v>
      </c>
      <c r="B23" s="5">
        <v>44321</v>
      </c>
      <c r="C23" s="47">
        <v>1</v>
      </c>
      <c r="D23" s="56">
        <v>-1</v>
      </c>
      <c r="E23" s="57">
        <v>-1</v>
      </c>
      <c r="F23" s="79">
        <v>-1</v>
      </c>
      <c r="G23" s="22">
        <f t="shared" si="2"/>
        <v>142950.43962487418</v>
      </c>
      <c r="H23" s="22">
        <f t="shared" si="3"/>
        <v>154778.51948885474</v>
      </c>
      <c r="I23" s="22">
        <f t="shared" si="4"/>
        <v>168055.00649277176</v>
      </c>
      <c r="J23" s="44">
        <f t="shared" si="11"/>
        <v>4421.1476172641496</v>
      </c>
      <c r="K23" s="45">
        <f t="shared" si="12"/>
        <v>4786.9645202738575</v>
      </c>
      <c r="L23" s="46">
        <f t="shared" si="13"/>
        <v>5197.5775203950025</v>
      </c>
      <c r="M23" s="44">
        <f t="shared" si="14"/>
        <v>-4421.1476172641496</v>
      </c>
      <c r="N23" s="45">
        <f t="shared" si="15"/>
        <v>-4786.9645202738575</v>
      </c>
      <c r="O23" s="46">
        <f t="shared" si="16"/>
        <v>-5197.5775203950025</v>
      </c>
      <c r="P23" s="40"/>
      <c r="Q23" s="40"/>
      <c r="R23" s="40"/>
    </row>
    <row r="24" spans="1:18" x14ac:dyDescent="0.4">
      <c r="A24" s="9">
        <v>16</v>
      </c>
      <c r="B24" s="5">
        <v>44343</v>
      </c>
      <c r="C24" s="47">
        <v>1</v>
      </c>
      <c r="D24" s="56">
        <v>1.27</v>
      </c>
      <c r="E24" s="57">
        <v>1.5</v>
      </c>
      <c r="F24" s="58">
        <v>-1</v>
      </c>
      <c r="G24" s="22">
        <f t="shared" si="2"/>
        <v>148396.85137458189</v>
      </c>
      <c r="H24" s="22">
        <f t="shared" si="3"/>
        <v>161743.55286585321</v>
      </c>
      <c r="I24" s="22">
        <f t="shared" si="4"/>
        <v>163013.35629798862</v>
      </c>
      <c r="J24" s="44">
        <f t="shared" si="11"/>
        <v>4288.5131887462258</v>
      </c>
      <c r="K24" s="45">
        <f t="shared" si="12"/>
        <v>4643.3555846656418</v>
      </c>
      <c r="L24" s="46">
        <f t="shared" si="13"/>
        <v>5041.650194783153</v>
      </c>
      <c r="M24" s="44">
        <f t="shared" si="14"/>
        <v>5446.4117497077068</v>
      </c>
      <c r="N24" s="45">
        <f t="shared" si="15"/>
        <v>6965.0333769984627</v>
      </c>
      <c r="O24" s="46">
        <f t="shared" si="16"/>
        <v>-5041.650194783153</v>
      </c>
      <c r="P24" s="40"/>
      <c r="Q24" s="40"/>
      <c r="R24" s="40"/>
    </row>
    <row r="25" spans="1:18" x14ac:dyDescent="0.4">
      <c r="A25" s="9">
        <v>17</v>
      </c>
      <c r="B25" s="5"/>
      <c r="C25" s="47"/>
      <c r="D25" s="56"/>
      <c r="E25" s="57"/>
      <c r="F25" s="58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>
        <f t="shared" si="11"/>
        <v>4451.9055412374564</v>
      </c>
      <c r="K25" s="45">
        <f t="shared" si="12"/>
        <v>4852.3065859755961</v>
      </c>
      <c r="L25" s="46">
        <f t="shared" si="13"/>
        <v>4890.4006889396587</v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6"/>
      <c r="E26" s="57"/>
      <c r="F26" s="58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6"/>
      <c r="E28" s="57"/>
      <c r="F28" s="58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6"/>
      <c r="E29" s="57"/>
      <c r="F29" s="79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6"/>
      <c r="E30" s="57"/>
      <c r="F30" s="79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6"/>
      <c r="E39" s="59"/>
      <c r="F39" s="5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6"/>
      <c r="E40" s="59"/>
      <c r="F40" s="5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6"/>
      <c r="E41" s="59"/>
      <c r="F41" s="79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6"/>
      <c r="E42" s="59"/>
      <c r="F42" s="79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6"/>
      <c r="E43" s="59"/>
      <c r="F43" s="58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6"/>
      <c r="E44" s="59"/>
      <c r="F44" s="58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6"/>
      <c r="E45" s="57"/>
      <c r="F45" s="58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6"/>
      <c r="E46" s="57"/>
      <c r="F46" s="58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6"/>
      <c r="E47" s="57"/>
      <c r="F47" s="58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6"/>
      <c r="E48" s="57"/>
      <c r="F48" s="58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6"/>
      <c r="E49" s="57"/>
      <c r="F49" s="58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6"/>
      <c r="E51" s="57"/>
      <c r="F51" s="79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6"/>
      <c r="E56" s="57"/>
      <c r="F56" s="5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0"/>
      <c r="E58" s="61"/>
      <c r="F58" s="62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13</v>
      </c>
      <c r="E59" s="7">
        <f>COUNTIF(E9:E58,1.5)</f>
        <v>13</v>
      </c>
      <c r="F59" s="8">
        <f>COUNTIF(F9:F58,2)</f>
        <v>11</v>
      </c>
      <c r="G59" s="69">
        <f>M59+G8</f>
        <v>148396.85137458192</v>
      </c>
      <c r="H59" s="70">
        <f>N59+H8</f>
        <v>161743.55286585321</v>
      </c>
      <c r="I59" s="71">
        <f>O59+I8</f>
        <v>163013.35629798856</v>
      </c>
      <c r="J59" s="66" t="s">
        <v>29</v>
      </c>
      <c r="K59" s="67">
        <f>B58-B9</f>
        <v>-44257</v>
      </c>
      <c r="L59" s="68" t="s">
        <v>30</v>
      </c>
      <c r="M59" s="80">
        <f>SUM(M9:M58)</f>
        <v>48396.851374581936</v>
      </c>
      <c r="N59" s="81">
        <f>SUM(N9:N58)</f>
        <v>61743.552865853206</v>
      </c>
      <c r="O59" s="82">
        <f>SUM(O9:O58)</f>
        <v>63013.356297988561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3</v>
      </c>
      <c r="E60" s="7">
        <f>COUNTIF(E9:E58,-1)</f>
        <v>3</v>
      </c>
      <c r="F60" s="8">
        <f>COUNTIF(F9:F58,-1)</f>
        <v>5</v>
      </c>
      <c r="G60" s="86" t="s">
        <v>28</v>
      </c>
      <c r="H60" s="87"/>
      <c r="I60" s="93"/>
      <c r="J60" s="86" t="s">
        <v>31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32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5">
        <f>G59/G8</f>
        <v>1.4839685137458192</v>
      </c>
      <c r="H61" s="76">
        <f t="shared" ref="H61" si="21">H59/H8</f>
        <v>1.6174355286585322</v>
      </c>
      <c r="I61" s="77">
        <f>I59/I8</f>
        <v>1.6301335629798857</v>
      </c>
      <c r="J61" s="64">
        <f>(G61-100%)*30/K59</f>
        <v>-3.2806234973844985E-4</v>
      </c>
      <c r="K61" s="64">
        <f>(H61-100%)*30/K59</f>
        <v>-4.1853414962053387E-4</v>
      </c>
      <c r="L61" s="65">
        <f>(I61-100%)*30/K59</f>
        <v>-4.2714162481407621E-4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8">
        <f t="shared" ref="D62:E62" si="22">D59/(D59+D60+D61)</f>
        <v>0.8125</v>
      </c>
      <c r="E62" s="73">
        <f t="shared" si="22"/>
        <v>0.8125</v>
      </c>
      <c r="F62" s="74">
        <f>F59/(F59+F60+F61)</f>
        <v>0.6875</v>
      </c>
    </row>
    <row r="64" spans="1:15" x14ac:dyDescent="0.4">
      <c r="D64" s="72"/>
      <c r="E64" s="72"/>
      <c r="F64" s="72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B3"/>
  <sheetViews>
    <sheetView tabSelected="1" zoomScale="80" zoomScaleNormal="80" workbookViewId="0">
      <selection activeCell="B41" sqref="B41:B42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3" spans="2:2" x14ac:dyDescent="0.4">
      <c r="B3" s="52" t="s">
        <v>38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M14" sqref="M14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24</v>
      </c>
    </row>
    <row r="2" spans="1:10" x14ac:dyDescent="0.4">
      <c r="A2" s="96" t="s">
        <v>39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25</v>
      </c>
    </row>
    <row r="12" spans="1:10" x14ac:dyDescent="0.4">
      <c r="A12" s="98" t="s">
        <v>41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2" t="s">
        <v>26</v>
      </c>
    </row>
    <row r="22" spans="1:10" x14ac:dyDescent="0.4">
      <c r="A22" s="98" t="s">
        <v>40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12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13</v>
      </c>
      <c r="B3" s="35" t="s">
        <v>14</v>
      </c>
      <c r="C3" s="35" t="s">
        <v>15</v>
      </c>
      <c r="D3" s="36" t="s">
        <v>16</v>
      </c>
      <c r="E3" s="35" t="s">
        <v>17</v>
      </c>
      <c r="F3" s="36" t="s">
        <v>16</v>
      </c>
      <c r="G3" s="35" t="s">
        <v>18</v>
      </c>
      <c r="H3" s="36" t="s">
        <v>16</v>
      </c>
    </row>
    <row r="4" spans="1:8" x14ac:dyDescent="0.4">
      <c r="A4" s="37" t="s">
        <v>19</v>
      </c>
      <c r="B4" s="37" t="s">
        <v>20</v>
      </c>
      <c r="C4" s="37"/>
      <c r="D4" s="38"/>
      <c r="E4" s="37"/>
      <c r="F4" s="38"/>
      <c r="G4" s="37"/>
      <c r="H4" s="38"/>
    </row>
    <row r="5" spans="1:8" x14ac:dyDescent="0.4">
      <c r="A5" s="37" t="s">
        <v>19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19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19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19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19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19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19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user</cp:lastModifiedBy>
  <dcterms:created xsi:type="dcterms:W3CDTF">2020-09-18T03:10:57Z</dcterms:created>
  <dcterms:modified xsi:type="dcterms:W3CDTF">2021-10-02T15:05:42Z</dcterms:modified>
</cp:coreProperties>
</file>